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72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<sst xmlns="http://schemas.openxmlformats.org/spreadsheetml/2006/main" count="4292" uniqueCount="996">
  <si>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</si>
  <si>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</si>
  <si>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</si>
  <si>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</si>
  <si>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</si>
  <si>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</si>
  <si>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</si>
  <si>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</si>
  <si>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</si>
  <si>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</si>
  <si>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</si>
  <si>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</si>
  <si>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</si>
  <si>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</si>
  <si>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</si>
  <si>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</si>
  <si>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</si>
  <si>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</si>
  <si>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</si>
  <si>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</si>
  <si>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</si>
  <si>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</si>
  <si>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</si>
  <si>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</si>
  <si>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</si>
  <si>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</si>
  <si>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</si>
  <si>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</si>
  <si>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</si>
  <si>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</si>
  <si>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</si>
  <si>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</si>
  <si>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</si>
  <si>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</si>
  <si>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</si>
  <si>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</si>
  <si>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</si>
  <si>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</si>
  <si>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</si>
  <si>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</si>
  <si>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</si>
  <si>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</si>
  <si>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</si>
  <si>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</si>
  <si>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</si>
  <si>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</si>
  <si>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</si>
  <si>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</si>
  <si>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</si>
  <si>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</si>
  <si>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</si>
  <si>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</si>
  <si>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</si>
  <si>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</si>
  <si>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</si>
  <si>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</si>
  <si>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</si>
  <si>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</si>
  <si>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</si>
  <si>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</si>
  <si>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</si>
  <si>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</si>
  <si>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</si>
  <si>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</si>
  <si>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</si>
  <si>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</si>
  <si>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</si>
  <si>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</si>
  <si>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</si>
  <si>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</si>
  <si>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</si>
  <si>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</si>
  <si>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</si>
  <si>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</si>
  <si>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</si>
  <si>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</si>
  <si>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</si>
  <si>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</si>
  <si>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</si>
  <si>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</si>
  <si>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</si>
  <si>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</si>
  <si>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</si>
  <si>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</si>
  <si>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</si>
  <si>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</si>
  <si>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</si>
  <si>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</si>
  <si>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</si>
  <si>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</si>
  <si>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</si>
  <si>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</si>
  <si>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</si>
  <si>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</si>
  <si>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</si>
  <si>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</si>
  <si>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</si>
  <si>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</si>
  <si>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</si>
  <si>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</si>
  <si>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</si>
  <si>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</si>
  <si>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</si>
  <si>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</si>
  <si>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</si>
  <si>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</si>
  <si>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</si>
  <si>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</si>
  <si>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</si>
  <si>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</si>
  <si>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</si>
  <si>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</si>
  <si>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</si>
  <si>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</si>
  <si>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</si>
  <si>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</si>
  <si>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</si>
  <si>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</si>
  <si>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</si>
  <si>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</si>
  <si>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</si>
  <si>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</si>
  <si>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</si>
  <si>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</si>
  <si>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</si>
  <si>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</si>
  <si>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</si>
  <si>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</si>
  <si>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</si>
  <si>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</si>
  <si>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</si>
  <si>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</si>
  <si>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</si>
  <si>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</si>
  <si>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</si>
  <si>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</si>
  <si>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</si>
  <si>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</si>
  <si>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</si>
  <si>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</si>
  <si>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</si>
  <si>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</si>
  <si>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</si>
  <si>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</si>
  <si>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</si>
  <si>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</si>
  <si>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</si>
  <si>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</si>
  <si>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</si>
  <si>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</si>
  <si>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</si>
  <si>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</si>
  <si>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</si>
  <si>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</si>
  <si>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</si>
  <si>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</si>
  <si>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</si>
  <si>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</si>
  <si>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</si>
  <si>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</si>
  <si>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</si>
  <si>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</si>
  <si>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</si>
  <si>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</si>
  <si>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</si>
  <si>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</si>
  <si>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</si>
  <si>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</si>
  <si>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</si>
  <si>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</si>
  <si>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</si>
  <si>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</si>
  <si>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</si>
  <si>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</si>
  <si>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</si>
  <si>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</si>
  <si>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</si>
  <si>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</si>
  <si>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</si>
  <si>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</si>
  <si>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</si>
  <si>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</si>
  <si>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</si>
  <si>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</si>
  <si>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</si>
  <si>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</si>
  <si>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</si>
  <si>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</si>
  <si>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</si>
  <si>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</si>
  <si>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</si>
  <si>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</si>
  <si>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</si>
  <si>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</si>
  <si>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</si>
  <si>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</si>
  <si>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</si>
  <si>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</si>
  <si>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</si>
  <si>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</si>
  <si>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</si>
  <si>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</si>
  <si>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</si>
  <si>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</si>
  <si>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</si>
  <si>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</si>
  <si>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</si>
  <si>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</si>
  <si>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</si>
  <si>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</si>
  <si>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</si>
  <si>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</si>
  <si>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</si>
  <si>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</si>
  <si>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</si>
  <si>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</si>
  <si>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</si>
  <si>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</si>
  <si>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</si>
  <si>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</si>
  <si>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</si>
  <si>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</si>
  <si>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</si>
  <si>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</si>
  <si>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</si>
  <si>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</si>
  <si>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</si>
  <si>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</si>
  <si>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</si>
  <si>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</si>
  <si>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</si>
  <si>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</si>
  <si>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</si>
  <si>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</si>
  <si>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</si>
  <si>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</si>
  <si>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</si>
  <si>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</si>
  <si>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</si>
  <si>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</si>
  <si>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</si>
  <si>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</si>
  <si>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</si>
  <si>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</si>
  <si>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</si>
  <si>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</si>
  <si>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</si>
  <si>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</si>
  <si>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</si>
  <si>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</si>
  <si>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</si>
  <si>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</si>
  <si>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</si>
  <si>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</si>
  <si>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</si>
  <si>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</si>
  <si>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</si>
  <si>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</si>
  <si>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</si>
  <si>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</si>
  <si>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</si>
  <si>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</si>
  <si>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</si>
  <si>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</si>
  <si>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</si>
  <si>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</si>
  <si>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</si>
  <si>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</si>
  <si>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</si>
  <si>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</si>
  <si>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</si>
  <si>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</si>
  <si>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</si>
  <si>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</si>
  <si>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</si>
  <si>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</si>
  <si>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</si>
  <si>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</si>
  <si>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</si>
  <si>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</si>
  <si>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</si>
  <si>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</si>
  <si>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</si>
  <si>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</si>
  <si>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</si>
  <si>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</si>
  <si>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</si>
  <si>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</si>
  <si>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</si>
  <si>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</si>
  <si>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</si>
  <si>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</si>
  <si>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</si>
  <si>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</si>
  <si>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</si>
  <si>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</si>
  <si>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</si>
  <si>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</si>
  <si>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</si>
  <si>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</si>
  <si>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</si>
  <si>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</si>
  <si>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</si>
  <si>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</si>
  <si>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</si>
  <si>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</si>
  <si>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</si>
  <si>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</si>
  <si>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</si>
  <si>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</si>
  <si>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</si>
  <si>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</si>
  <si>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</si>
  <si>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</si>
  <si>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</si>
  <si>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</si>
  <si>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</si>
  <si>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</si>
  <si>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</si>
  <si>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</si>
  <si>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</si>
  <si>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</si>
  <si>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</si>
  <si>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</si>
  <si>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</si>
  <si>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</si>
  <si>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</si>
  <si>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</si>
  <si>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</si>
  <si>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</si>
  <si>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</si>
  <si>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</si>
  <si>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</si>
  <si>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</si>
  <si>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</si>
  <si>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</si>
  <si>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</si>
  <si>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</si>
  <si>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</si>
  <si>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</si>
  <si>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</si>
  <si>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</si>
  <si>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</si>
  <si>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</si>
  <si>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</si>
  <si>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</si>
  <si>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</si>
  <si>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</si>
  <si>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</si>
  <si>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</si>
  <si>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</si>
  <si>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</si>
  <si>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</si>
  <si>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</si>
  <si>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</si>
  <si>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</si>
  <si>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</si>
  <si>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</si>
  <si>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</si>
  <si>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</si>
  <si>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</si>
  <si>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</si>
  <si>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</si>
  <si>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</si>
  <si>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</si>
  <si>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</si>
  <si>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</si>
  <si>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</si>
  <si>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</si>
  <si>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</si>
  <si>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</si>
  <si>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</si>
  <si>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</si>
  <si>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</si>
  <si>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</si>
  <si>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</si>
  <si>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</si>
  <si>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</si>
  <si>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</si>
  <si>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</si>
  <si>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</si>
  <si>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</si>
  <si>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</si>
  <si>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</si>
  <si>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</si>
  <si>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</si>
  <si>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</si>
  <si>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</si>
  <si>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</si>
  <si>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</si>
  <si>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</si>
  <si>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</si>
  <si>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</si>
  <si>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</si>
  <si>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</si>
  <si>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</si>
  <si>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</si>
  <si>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</si>
  <si>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</si>
  <si>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</si>
  <si>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</si>
  <si>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</si>
  <si>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</si>
  <si>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</si>
  <si>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</si>
  <si>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</si>
  <si>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</si>
  <si>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</si>
  <si>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</si>
  <si>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</si>
  <si>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</si>
  <si>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</si>
  <si>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</si>
  <si>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</si>
  <si>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</si>
  <si>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</si>
  <si>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</si>
  <si>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</si>
  <si>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</si>
  <si>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</si>
  <si>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</si>
  <si>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</si>
  <si>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</si>
  <si>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</si>
  <si>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</si>
  <si>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</si>
  <si>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</si>
  <si>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</si>
  <si>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</si>
  <si>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</si>
  <si>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</si>
  <si>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</si>
  <si>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</si>
  <si>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</si>
  <si>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</si>
  <si>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</si>
  <si>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</si>
  <si>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</si>
  <si>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</si>
  <si>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</si>
  <si>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</si>
  <si>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</si>
  <si>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</si>
  <si>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</si>
  <si>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</si>
  <si>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</si>
  <si>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</si>
  <si>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</si>
  <si>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</si>
  <si>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</si>
  <si>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</si>
  <si>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</si>
  <si>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</si>
  <si>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</si>
  <si>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</si>
  <si>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</si>
  <si>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</si>
  <si>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</si>
  <si>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</si>
  <si>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</si>
  <si>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</si>
  <si>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</si>
  <si>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</si>
  <si>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</si>
  <si>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</si>
  <si>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</si>
  <si>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</si>
  <si>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</si>
  <si>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</si>
  <si>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</si>
  <si>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</si>
  <si>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</si>
  <si>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</si>
  <si>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</si>
  <si>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</si>
  <si>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</si>
  <si>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</si>
  <si>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</si>
  <si>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</si>
  <si>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</si>
  <si>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</si>
  <si>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</si>
  <si>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</si>
  <si>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</si>
  <si>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</si>
  <si>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</si>
  <si>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</si>
  <si>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</si>
  <si>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</si>
  <si>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</si>
  <si>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</si>
  <si>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</si>
  <si>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</si>
  <si>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</si>
  <si>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</si>
  <si>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</si>
  <si>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</si>
  <si>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</si>
  <si>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</si>
  <si>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</si>
  <si>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</si>
  <si>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</si>
  <si>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</si>
  <si>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</si>
  <si>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</si>
  <si>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</si>
  <si>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</si>
  <si>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</si>
  <si>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</si>
  <si>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</si>
  <si>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</si>
  <si>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</si>
  <si>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</si>
  <si>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</si>
  <si>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</si>
  <si>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</si>
  <si>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</si>
  <si>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</si>
  <si>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</si>
  <si>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</si>
  <si>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</si>
  <si>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</si>
  <si>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</si>
  <si>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</si>
  <si>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</si>
  <si>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</si>
  <si>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</si>
  <si>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</si>
  <si>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</si>
  <si>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</si>
  <si>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</si>
  <si>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</si>
  <si>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</si>
  <si>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</si>
  <si>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</si>
  <si>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</si>
  <si>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</si>
  <si>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</si>
  <si>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</si>
  <si>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</si>
  <si>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</si>
  <si>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</si>
  <si>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</si>
  <si>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</si>
  <si>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</si>
  <si>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</si>
  <si>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</si>
  <si>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</si>
  <si>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</si>
  <si>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</si>
  <si>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</si>
  <si>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</si>
  <si>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</si>
  <si>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</si>
  <si>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</si>
  <si>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</si>
  <si>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</si>
  <si>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</si>
  <si>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</si>
  <si>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</si>
  <si>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</si>
  <si>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</si>
  <si>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</si>
  <si>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</si>
  <si>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</si>
  <si>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</si>
  <si>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</si>
  <si>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</si>
  <si>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</si>
  <si>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</si>
  <si>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</si>
  <si>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</si>
  <si>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</si>
  <si>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</si>
  <si>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</si>
  <si>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</si>
  <si>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</si>
  <si>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</si>
  <si>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</si>
  <si>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</si>
  <si>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</si>
  <si>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</si>
  <si>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</si>
  <si>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</si>
  <si>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</si>
  <si>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</si>
  <si>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</si>
  <si>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</si>
  <si>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</si>
  <si>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</si>
  <si>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</si>
  <si>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</si>
  <si>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</si>
  <si>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</si>
  <si>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</si>
  <si>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</si>
  <si>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</si>
  <si>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</si>
  <si>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</si>
  <si>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</si>
  <si>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</si>
  <si>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</si>
  <si>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</si>
  <si>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</si>
  <si>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</si>
  <si>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</si>
  <si>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</si>
  <si>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</si>
  <si>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</si>
  <si>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</si>
  <si>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</si>
  <si>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</si>
  <si>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</si>
  <si>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</si>
  <si>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</si>
  <si>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</si>
  <si>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</si>
  <si>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</si>
  <si>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</si>
  <si>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</si>
  <si>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</si>
  <si>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</si>
  <si>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</si>
  <si>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</si>
  <si>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</si>
  <si>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</si>
  <si>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</si>
  <si>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</si>
  <si>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</si>
  <si>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</si>
  <si>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</si>
  <si>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</si>
  <si>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</si>
  <si>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</si>
  <si>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</si>
  <si>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</si>
  <si>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</si>
  <si>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</si>
  <si>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</si>
  <si>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</si>
  <si>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</si>
  <si>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</si>
  <si>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</si>
  <si>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</si>
  <si>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</si>
  <si>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</si>
  <si>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</si>
  <si>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</si>
  <si>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</si>
  <si>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</si>
  <si>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</si>
  <si>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</si>
  <si>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</si>
  <si>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</si>
  <si>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</si>
  <si>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</si>
  <si>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</si>
  <si>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</si>
  <si>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</si>
  <si>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</si>
  <si>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</si>
  <si>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</si>
  <si>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</si>
  <si>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</si>
  <si>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</si>
  <si>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</si>
  <si>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</si>
  <si>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</si>
  <si>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</si>
  <si>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</si>
  <si>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</si>
  <si>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</si>
  <si>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</si>
  <si>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</si>
  <si>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</si>
  <si>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</si>
  <si>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</si>
  <si>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</si>
  <si>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</si>
  <si>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</si>
  <si>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</si>
  <si>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</si>
  <si>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</si>
  <si>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</si>
  <si>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</si>
  <si>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</si>
  <si>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</si>
  <si>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</si>
  <si>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</si>
  <si>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</si>
  <si>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</si>
  <si>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</si>
  <si>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</si>
  <si>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</si>
  <si>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</si>
  <si>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</si>
  <si>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</si>
  <si>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</si>
  <si>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</si>
  <si>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</si>
  <si>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</si>
  <si>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</si>
  <si>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</si>
  <si>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</si>
  <si>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</si>
  <si>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</si>
  <si>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</si>
  <si>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</si>
  <si>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</si>
  <si>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</si>
  <si>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</si>
  <si>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</si>
  <si>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</si>
  <si>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</si>
  <si>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</si>
  <si>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</si>
  <si>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</si>
  <si>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</si>
  <si>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</si>
  <si>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</si>
  <si>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</si>
  <si>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</si>
  <si>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</si>
  <si>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</si>
  <si>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</si>
  <si>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</si>
  <si>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</si>
  <si>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</si>
  <si>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</si>
  <si>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</si>
  <si>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</si>
  <si>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</si>
  <si>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</si>
  <si>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</si>
  <si>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</si>
  <si>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</si>
  <si>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</si>
  <si>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</si>
  <si>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</si>
  <si>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</si>
  <si>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</si>
  <si>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</si>
  <si>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</si>
  <si>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</si>
  <si>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</si>
  <si>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</si>
  <si>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</si>
  <si>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</si>
  <si>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</si>
  <si>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</si>
  <si>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</si>
  <si>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</si>
  <si>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</si>
  <si>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</si>
  <si>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</si>
  <si>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</si>
  <si>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</si>
  <si>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</si>
  <si>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</si>
  <si>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</si>
  <si>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</si>
  <si>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</si>
  <si>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</si>
  <si>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</si>
  <si>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</si>
  <si>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</si>
  <si>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</si>
  <si>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</si>
  <si>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</si>
  <si>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</si>
  <si>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</si>
  <si>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</si>
  <si>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</si>
  <si>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</si>
  <si>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</si>
  <si>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</si>
  <si>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</si>
  <si>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</si>
  <si>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</si>
  <si>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</si>
  <si>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</si>
  <si>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</si>
  <si>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</si>
  <si>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</si>
  <si>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</si>
  <si>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</si>
  <si>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</si>
  <si>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</si>
  <si>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</si>
  <si>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</si>
  <si>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</si>
  <si>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</si>
  <si>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</si>
  <si>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</si>
  <si>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</si>
  <si>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</si>
  <si>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</si>
  <si>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</si>
  <si>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</si>
  <si>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</si>
  <si>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</si>
  <si>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</si>
  <si>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</si>
  <si>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</si>
  <si>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</si>
  <si>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</si>
  <si>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</si>
  <si>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</si>
  <si>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</si>
  <si>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</si>
  <si>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</si>
  <si>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</si>
  <si>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</si>
  <si>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</si>
  <si>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</si>
  <si>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</si>
  <si>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</si>
  <si>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</si>
  <si>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</si>
  <si>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</si>
  <si>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</si>
  <si>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</si>
  <si>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</si>
  <si>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</si>
  <si>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</si>
  <si>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</si>
  <si>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</si>
  <si>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</si>
  <si>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</si>
  <si>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</si>
  <si>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</si>
  <si>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</si>
  <si>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</si>
  <si>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</si>
  <si>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</si>
  <si>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</si>
  <si>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</si>
  <si>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</si>
  <si>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</si>
  <si>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</si>
  <si>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</si>
  <si>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</si>
  <si>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</si>
  <si>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</si>
  <si>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</si>
  <si>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</si>
  <si>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</si>
  <si>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</si>
  <si>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</si>
  <si>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</si>
  <si>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</si>
  <si>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</si>
  <si>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</si>
  <si>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</si>
  <si>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</si>
  <si>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</si>
  <si>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</si>
  <si>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</si>
  <si>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</si>
  <si>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</si>
  <si>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</si>
  <si>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</si>
  <si>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</si>
  <si>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</si>
  <si>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</si>
  <si>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</si>
  <si>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</si>
  <si>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</si>
  <si>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</si>
  <si>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</si>
  <si>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</si>
  <si>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</si>
  <si>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</si>
  <si>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</si>
  <si>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</si>
  <si>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</si>
  <si>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</si>
  <si>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</si>
  <si>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</si>
  <si>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</si>
  <si>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</si>
  <si>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</si>
  <si>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</si>
  <si>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</si>
  <si>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</si>
  <si>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</si>
  <si>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</si>
  <si>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</si>
  <si>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</si>
  <si>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</si>
  <si>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</si>
  <si>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</si>
  <si>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</si>
  <si>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</si>
  <si>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</si>
  <si>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</si>
  <si>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</si>
  <si>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</si>
  <si>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</si>
  <si>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</si>
  <si>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</si>
  <si>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</si>
  <si>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</si>
  <si>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</si>
  <si>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</si>
  <si>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</si>
  <si>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</si>
  <si>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</si>
  <si>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</si>
  <si>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</si>
  <si>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</si>
  <si>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</si>
  <si>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</si>
  <si>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</si>
  <si>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</si>
  <si>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</si>
  <si>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</si>
  <si>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</si>
  <si>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</si>
  <si>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</si>
  <si>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</si>
  <si>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</si>
  <si>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</si>
  <si>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</si>
  <si>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</si>
  <si>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</si>
  <si>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</si>
  <si>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</si>
  <si>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</si>
  <si>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</si>
  <si>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</si>
  <si>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</si>
  <si>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</si>
  <si>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</si>
  <si>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</si>
  <si>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</si>
  <si>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</si>
  <si>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</si>
  <si>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</si>
  <si>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</si>
  <si>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</si>
  <si>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</si>
  <si>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</si>
  <si>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</si>
  <si>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</si>
  <si>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</si>
  <si>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</si>
  <si>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</si>
  <si>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</si>
  <si>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</si>
  <si>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</si>
  <si>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</si>
  <si>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</si>
  <si>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</si>
  <si>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</si>
  <si>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</si>
  <si>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</si>
  <si>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</si>
  <si>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</si>
  <si>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</si>
  <si>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</si>
  <si>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</si>
  <si>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</si>
  <si>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</si>
  <si>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</si>
  <si>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</si>
  <si>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</si>
  <si>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</si>
  <si>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</si>
  <si>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</si>
  <si>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</si>
  <si>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</si>
  <si>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</si>
  <si>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</si>
  <si>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</si>
  <si>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</si>
  <si>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</si>
  <si>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</si>
  <si>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</si>
  <si>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</si>
  <si>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</si>
  <si>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</si>
  <si>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</si>
  <si>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</si>
  <si>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</si>
  <si>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</si>
  <si>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</si>
  <si>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</si>
  <si>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</si>
  <si>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Камен Каменов ЕООД</t>
  </si>
  <si>
    <t>Главен счетоводител</t>
  </si>
  <si>
    <t>"Феърплей Пропъртис" АДСИЦ</t>
  </si>
  <si>
    <t>131457471</t>
  </si>
  <si>
    <t>гр. София, бул. "Черни връх" 51Б</t>
  </si>
  <si>
    <t>02/8199103</t>
  </si>
  <si>
    <t>Кристина Петрова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</si>
</sst>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45016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45042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45016</v>
      </c>
    </row>
    <row r="11" spans="1:2" ht="15.75">
      <c r="A11" s="7" t="s">
        <v>975</v>
      </c>
      <c r="B11" s="578">
        <v>45042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988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989</v>
      </c>
    </row>
    <row r="27" spans="1:2" ht="15.75">
      <c r="A27" s="10" t="s">
        <v>969</v>
      </c>
      <c r="B27" s="579" t="s">
        <v>990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31.03.2023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981</v>
      </c>
      <c r="B6" s="667" t="s">
        <v>945</v>
      </c>
      <c r="C6" s="673">
        <f>'1-Баланс'!C95</f>
        <v>133044</v>
      </c>
      <c r="D6" s="674">
        <f aca="true" t="shared" si="0" ref="D6:D15">C6-E6</f>
        <v>0</v>
      </c>
      <c r="E6" s="673">
        <f>'1-Баланс'!G95</f>
        <v>133044</v>
      </c>
      <c r="F6" s="668" t="s">
        <v>946</v>
      </c>
      <c r="G6" s="675" t="s">
        <v>981</v>
      </c>
    </row>
    <row r="7" spans="1:7" ht="18.75" customHeight="1">
      <c r="A7" s="675" t="s">
        <v>981</v>
      </c>
      <c r="B7" s="667" t="s">
        <v>944</v>
      </c>
      <c r="C7" s="673">
        <f>'1-Баланс'!G37</f>
        <v>98405</v>
      </c>
      <c r="D7" s="674">
        <f t="shared" si="0"/>
        <v>25360</v>
      </c>
      <c r="E7" s="673">
        <f>'1-Баланс'!G18</f>
        <v>73045</v>
      </c>
      <c r="F7" s="668" t="s">
        <v>455</v>
      </c>
      <c r="G7" s="675" t="s">
        <v>981</v>
      </c>
    </row>
    <row r="8" spans="1:7" ht="18.75" customHeight="1">
      <c r="A8" s="675" t="s">
        <v>981</v>
      </c>
      <c r="B8" s="667" t="s">
        <v>942</v>
      </c>
      <c r="C8" s="673">
        <f>ABS('1-Баланс'!G32)-ABS('1-Баланс'!G33)</f>
        <v>631</v>
      </c>
      <c r="D8" s="674">
        <f t="shared" si="0"/>
        <v>0</v>
      </c>
      <c r="E8" s="673">
        <f>ABS('2-Отчет за доходите'!C44)-ABS('2-Отчет за доходите'!G44)</f>
        <v>631</v>
      </c>
      <c r="F8" s="668" t="s">
        <v>943</v>
      </c>
      <c r="G8" s="676" t="s">
        <v>983</v>
      </c>
    </row>
    <row r="9" spans="1:7" ht="18.75" customHeight="1">
      <c r="A9" s="675" t="s">
        <v>981</v>
      </c>
      <c r="B9" s="667" t="s">
        <v>948</v>
      </c>
      <c r="C9" s="673">
        <f>'1-Баланс'!D92</f>
        <v>11879</v>
      </c>
      <c r="D9" s="674">
        <f t="shared" si="0"/>
        <v>0</v>
      </c>
      <c r="E9" s="673">
        <f>'3-Отчет за паричния поток'!C45</f>
        <v>11879</v>
      </c>
      <c r="F9" s="668" t="s">
        <v>947</v>
      </c>
      <c r="G9" s="676" t="s">
        <v>982</v>
      </c>
    </row>
    <row r="10" spans="1:7" ht="18.75" customHeight="1">
      <c r="A10" s="675" t="s">
        <v>981</v>
      </c>
      <c r="B10" s="667" t="s">
        <v>949</v>
      </c>
      <c r="C10" s="673">
        <f>'1-Баланс'!C92</f>
        <v>5629</v>
      </c>
      <c r="D10" s="674">
        <f t="shared" si="0"/>
        <v>0</v>
      </c>
      <c r="E10" s="673">
        <f>'3-Отчет за паричния поток'!C46</f>
        <v>5629</v>
      </c>
      <c r="F10" s="668" t="s">
        <v>950</v>
      </c>
      <c r="G10" s="676" t="s">
        <v>982</v>
      </c>
    </row>
    <row r="11" spans="1:7" ht="18.75" customHeight="1">
      <c r="A11" s="675" t="s">
        <v>981</v>
      </c>
      <c r="B11" s="667" t="s">
        <v>944</v>
      </c>
      <c r="C11" s="673">
        <f>'1-Баланс'!G37</f>
        <v>98405</v>
      </c>
      <c r="D11" s="674">
        <f t="shared" si="0"/>
        <v>0</v>
      </c>
      <c r="E11" s="673">
        <f>'4-Отчет за собствения капитал'!L34</f>
        <v>98405</v>
      </c>
      <c r="F11" s="668" t="s">
        <v>951</v>
      </c>
      <c r="G11" s="676" t="s">
        <v>984</v>
      </c>
    </row>
    <row r="12" spans="1:7" ht="18.75" customHeight="1">
      <c r="A12" s="675" t="s">
        <v>981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985</v>
      </c>
    </row>
    <row r="13" spans="1:7" ht="18.75" customHeight="1">
      <c r="A13" s="675" t="s">
        <v>981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985</v>
      </c>
    </row>
    <row r="14" spans="1:7" ht="18.75" customHeight="1">
      <c r="A14" s="675" t="s">
        <v>981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985</v>
      </c>
    </row>
    <row r="15" spans="1:7" ht="18.75" customHeight="1">
      <c r="A15" s="675" t="s">
        <v>981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985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0.2410236822001528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0.006412275798993954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0.018216461214238287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0.004742791858332582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1.3175641670860594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7.805105853051058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1.53777501037775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1.168327106683271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1.168327106683271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0.020838142237433837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0.019677700610324405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0.2325659382652504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0.35200447131751433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0.26035747572231743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808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0.008210964889995427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0.3907563025210084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33.86021505376344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14738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727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3831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28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19327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76112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95439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4211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140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25845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30196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146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655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951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1780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5035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594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5629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37605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133044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73045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73045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73045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330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17629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7100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7100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631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7731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98405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29821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29821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29821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1870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1891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337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920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497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123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1057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4818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4818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133044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965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215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371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186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1802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177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185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1987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631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1987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631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631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631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2618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389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2215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2618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2618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2618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3304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-7348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-4089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-1154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-1154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-756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-250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-1007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-6250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11879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5629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5035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594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73045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73045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73045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73045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330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330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330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330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7100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7100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631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7731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7731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97774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97774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631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98405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98405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1741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26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1716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6119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9602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76112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6'!D25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6'!D28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6'!D43</f>
        <v>85763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12997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28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13027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6'!E43</f>
        <v>13027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14738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28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1716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6119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28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22629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76112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6'!G25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6'!G28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6'!G43</f>
        <v>98790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14738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28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1716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6119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28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22629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76112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6'!J25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6'!J28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6'!J43</f>
        <v>98790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24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963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2100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3087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6'!K25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6'!K27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6'!K28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6'!K43</f>
        <v>3136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26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188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215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6'!L43</f>
        <v>215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25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989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2288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3302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6'!N25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6'!N27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6'!N28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6'!N43</f>
        <v>3351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25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989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2288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3302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6'!Q25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6'!Q27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6'!Q28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6'!Q43</f>
        <v>3351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14738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727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3831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28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19327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76112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6'!R43</f>
        <v>95439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146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655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951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951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1780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1780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146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655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951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951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1780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1780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29821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29821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29821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337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337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1870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1870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1554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920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497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123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123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1057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4818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34639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337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337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1870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1870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1554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920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497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123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123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1057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4818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4818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29821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29821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29821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29821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14738</v>
      </c>
      <c r="D12" s="196">
        <v>1741</v>
      </c>
      <c r="E12" s="89" t="s">
        <v>25</v>
      </c>
      <c r="F12" s="93" t="s">
        <v>26</v>
      </c>
      <c r="G12" s="197">
        <v>73045</v>
      </c>
      <c r="H12" s="196">
        <v>73045</v>
      </c>
    </row>
    <row r="13" spans="1:8" ht="15.75">
      <c r="A13" s="89" t="s">
        <v>27</v>
      </c>
      <c r="B13" s="91" t="s">
        <v>28</v>
      </c>
      <c r="C13" s="197">
        <f>'Справка 6'!R12</f>
        <v>0</v>
      </c>
      <c r="D13" s="196"/>
      <c r="E13" s="89" t="s">
        <v>846</v>
      </c>
      <c r="F13" s="93" t="s">
        <v>29</v>
      </c>
      <c r="G13" s="197">
        <v>73045</v>
      </c>
      <c r="H13" s="196">
        <v>73045</v>
      </c>
    </row>
    <row r="14" spans="1:8" ht="15.75">
      <c r="A14" s="89" t="s">
        <v>30</v>
      </c>
      <c r="B14" s="91" t="s">
        <v>31</v>
      </c>
      <c r="C14" s="197">
        <f>'Справка 6'!R13</f>
        <v>3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727</v>
      </c>
      <c r="D15" s="196">
        <v>753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0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3831</v>
      </c>
      <c r="D17" s="196">
        <v>4019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28</v>
      </c>
      <c r="D18" s="196"/>
      <c r="E18" s="481" t="s">
        <v>47</v>
      </c>
      <c r="F18" s="480" t="s">
        <v>48</v>
      </c>
      <c r="G18" s="609">
        <f>G12+G15+G16+G17</f>
        <v>73045</v>
      </c>
      <c r="H18" s="610">
        <f>H12+H15+H16+H17</f>
        <v>73045</v>
      </c>
    </row>
    <row r="19" spans="1:8" ht="15.75">
      <c r="A19" s="89" t="s">
        <v>49</v>
      </c>
      <c r="B19" s="91" t="s">
        <v>50</v>
      </c>
      <c r="C19" s="197">
        <f>'Справка 6'!R18</f>
        <v>0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19327</v>
      </c>
      <c r="D20" s="598">
        <f>SUM(D12:D19)</f>
        <v>6515</v>
      </c>
      <c r="E20" s="89" t="s">
        <v>54</v>
      </c>
      <c r="F20" s="93" t="s">
        <v>55</v>
      </c>
      <c r="G20" s="197">
        <v>330</v>
      </c>
      <c r="H20" s="196">
        <v>330</v>
      </c>
    </row>
    <row r="21" spans="1:8" ht="15.75">
      <c r="A21" s="100" t="s">
        <v>56</v>
      </c>
      <c r="B21" s="96" t="s">
        <v>57</v>
      </c>
      <c r="C21" s="476">
        <f>'Справка 6'!R20</f>
        <v>76112</v>
      </c>
      <c r="D21" s="477">
        <v>76112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0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17629</v>
      </c>
      <c r="H26" s="598">
        <f>H20+H21+H22</f>
        <v>17629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0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7100</v>
      </c>
      <c r="H28" s="596">
        <f>SUM(H29:H31)</f>
        <v>1817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7100</v>
      </c>
      <c r="H29" s="196">
        <v>1817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631</v>
      </c>
      <c r="H32" s="196">
        <v>5283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7731</v>
      </c>
      <c r="H34" s="598">
        <f>H28+H32+H33</f>
        <v>7100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98405</v>
      </c>
      <c r="H37" s="600">
        <f>H26+H18+H34</f>
        <v>97774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7'!C59</f>
        <v>29821</v>
      </c>
      <c r="H45" s="196">
        <v>30447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29821</v>
      </c>
      <c r="H50" s="596">
        <f>SUM(H44:H49)</f>
        <v>30447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95439</v>
      </c>
      <c r="D56" s="602">
        <f>D20+D21+D22+D28+D33+D46+D52+D54+D55</f>
        <v>82627</v>
      </c>
      <c r="E56" s="100" t="s">
        <v>850</v>
      </c>
      <c r="F56" s="99" t="s">
        <v>172</v>
      </c>
      <c r="G56" s="599">
        <f>G50+G52+G53+G54+G55</f>
        <v>29821</v>
      </c>
      <c r="H56" s="600">
        <f>H50+H52+H53+H54+H55</f>
        <v>30447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'Справка 7'!C77</f>
        <v>1870</v>
      </c>
      <c r="H59" s="196">
        <v>2066</v>
      </c>
    </row>
    <row r="60" spans="1:13" ht="15.75">
      <c r="A60" s="89" t="s">
        <v>178</v>
      </c>
      <c r="B60" s="91" t="s">
        <v>179</v>
      </c>
      <c r="C60" s="197">
        <v>4211</v>
      </c>
      <c r="D60" s="196">
        <v>4565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140</v>
      </c>
      <c r="D61" s="196">
        <v>156</v>
      </c>
      <c r="E61" s="200" t="s">
        <v>188</v>
      </c>
      <c r="F61" s="93" t="s">
        <v>189</v>
      </c>
      <c r="G61" s="595">
        <f>SUM(G62:G68)</f>
        <v>1891</v>
      </c>
      <c r="H61" s="596">
        <f>SUM(H62:H68)</f>
        <v>1082</v>
      </c>
    </row>
    <row r="62" spans="1:13" ht="15.75">
      <c r="A62" s="89" t="s">
        <v>186</v>
      </c>
      <c r="B62" s="94" t="s">
        <v>187</v>
      </c>
      <c r="C62" s="197">
        <v>25845</v>
      </c>
      <c r="D62" s="196">
        <v>16583</v>
      </c>
      <c r="E62" s="200" t="s">
        <v>192</v>
      </c>
      <c r="F62" s="93" t="s">
        <v>193</v>
      </c>
      <c r="G62" s="197">
        <f>'Справка 7'!C73</f>
        <v>337</v>
      </c>
      <c r="H62" s="196">
        <v>160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920</v>
      </c>
      <c r="H64" s="196">
        <v>217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30196</v>
      </c>
      <c r="D65" s="598">
        <f>SUM(D59:D64)</f>
        <v>21304</v>
      </c>
      <c r="E65" s="89" t="s">
        <v>201</v>
      </c>
      <c r="F65" s="93" t="s">
        <v>202</v>
      </c>
      <c r="G65" s="197">
        <f>'Справка 7'!C90</f>
        <v>497</v>
      </c>
      <c r="H65" s="196">
        <v>691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'Справка 7'!C91</f>
        <v>12</v>
      </c>
      <c r="H66" s="196">
        <v>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'Справка 7'!C96</f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f>'Справка 7'!C26</f>
        <v>15</v>
      </c>
      <c r="D68" s="196">
        <v>16334</v>
      </c>
      <c r="E68" s="89" t="s">
        <v>212</v>
      </c>
      <c r="F68" s="93" t="s">
        <v>213</v>
      </c>
      <c r="G68" s="197">
        <f>'Справка 7'!C92</f>
        <v>123</v>
      </c>
      <c r="H68" s="196">
        <v>1</v>
      </c>
    </row>
    <row r="69" spans="1:8" ht="15.75">
      <c r="A69" s="89" t="s">
        <v>210</v>
      </c>
      <c r="B69" s="91" t="s">
        <v>211</v>
      </c>
      <c r="C69" s="197">
        <f>'Справка 7'!C30</f>
        <v>146</v>
      </c>
      <c r="D69" s="196">
        <v>232</v>
      </c>
      <c r="E69" s="201" t="s">
        <v>79</v>
      </c>
      <c r="F69" s="93" t="s">
        <v>216</v>
      </c>
      <c r="G69" s="197">
        <f>'Справка 7'!C97</f>
        <v>1057</v>
      </c>
      <c r="H69" s="196">
        <v>1113</v>
      </c>
    </row>
    <row r="70" spans="1:8" ht="15.75">
      <c r="A70" s="89" t="s">
        <v>214</v>
      </c>
      <c r="B70" s="91" t="s">
        <v>215</v>
      </c>
      <c r="C70" s="197">
        <f>'Справка 7'!C31</f>
        <v>655</v>
      </c>
      <c r="D70" s="196">
        <v>51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4818</v>
      </c>
      <c r="H71" s="598">
        <f>H59+H60+H61+H69+H70</f>
        <v>4261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7'!D35</f>
        <v>951</v>
      </c>
      <c r="D73" s="196">
        <v>42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1780</v>
      </c>
      <c r="D76" s="598">
        <f>SUM(D68:D75)</f>
        <v>16672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4818</v>
      </c>
      <c r="H79" s="600">
        <f>H71+H73+H75+H77</f>
        <v>4261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5035</v>
      </c>
      <c r="D89" s="196">
        <v>11285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594</v>
      </c>
      <c r="D90" s="196">
        <v>594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5629</v>
      </c>
      <c r="D92" s="598">
        <f>SUM(D88:D91)</f>
        <v>11879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37605</v>
      </c>
      <c r="D94" s="602">
        <f>D65+D76+D85+D92+D93</f>
        <v>49855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133044</v>
      </c>
      <c r="D95" s="604">
        <f>D94+D56</f>
        <v>132482</v>
      </c>
      <c r="E95" s="229" t="s">
        <v>941</v>
      </c>
      <c r="F95" s="489" t="s">
        <v>268</v>
      </c>
      <c r="G95" s="603">
        <f>G37+G40+G56+G79</f>
        <v>133044</v>
      </c>
      <c r="H95" s="604">
        <f>H37+H40+H56+H79</f>
        <v>132482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>
        <f>pdeReportingDate</f>
        <v>45042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Камен Каменов ЕООД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995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</v>
      </c>
      <c r="D12" s="317">
        <v>9</v>
      </c>
      <c r="E12" s="194" t="s">
        <v>277</v>
      </c>
      <c r="F12" s="240" t="s">
        <v>278</v>
      </c>
      <c r="G12" s="316">
        <v>389</v>
      </c>
      <c r="H12" s="317">
        <v>576</v>
      </c>
    </row>
    <row r="13" spans="1:8" ht="15.75">
      <c r="A13" s="194" t="s">
        <v>279</v>
      </c>
      <c r="B13" s="190" t="s">
        <v>280</v>
      </c>
      <c r="C13" s="316">
        <v>965</v>
      </c>
      <c r="D13" s="317">
        <v>322</v>
      </c>
      <c r="E13" s="194" t="s">
        <v>281</v>
      </c>
      <c r="F13" s="240" t="s">
        <v>282</v>
      </c>
      <c r="G13" s="316">
        <v>6</v>
      </c>
      <c r="H13" s="317">
        <v>2</v>
      </c>
    </row>
    <row r="14" spans="1:8" ht="15.75">
      <c r="A14" s="194" t="s">
        <v>283</v>
      </c>
      <c r="B14" s="190" t="s">
        <v>284</v>
      </c>
      <c r="C14" s="316">
        <v>215</v>
      </c>
      <c r="D14" s="317">
        <v>181</v>
      </c>
      <c r="E14" s="245" t="s">
        <v>285</v>
      </c>
      <c r="F14" s="240" t="s">
        <v>286</v>
      </c>
      <c r="G14" s="316">
        <v>2215</v>
      </c>
      <c r="H14" s="317">
        <v>1497</v>
      </c>
    </row>
    <row r="15" spans="1:8" ht="15.75">
      <c r="A15" s="194" t="s">
        <v>287</v>
      </c>
      <c r="B15" s="190" t="s">
        <v>288</v>
      </c>
      <c r="C15" s="316">
        <v>41</v>
      </c>
      <c r="D15" s="317">
        <v>35</v>
      </c>
      <c r="E15" s="245" t="s">
        <v>79</v>
      </c>
      <c r="F15" s="240" t="s">
        <v>289</v>
      </c>
      <c r="G15" s="316">
        <v>8</v>
      </c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3</v>
      </c>
      <c r="E16" s="236" t="s">
        <v>52</v>
      </c>
      <c r="F16" s="264" t="s">
        <v>292</v>
      </c>
      <c r="G16" s="628">
        <f>SUM(G12:G15)</f>
        <v>2618</v>
      </c>
      <c r="H16" s="629">
        <f>SUM(H12:H15)</f>
        <v>2075</v>
      </c>
    </row>
    <row r="17" spans="1:8" ht="31.5">
      <c r="A17" s="194" t="s">
        <v>293</v>
      </c>
      <c r="B17" s="190" t="s">
        <v>294</v>
      </c>
      <c r="C17" s="316">
        <v>371</v>
      </c>
      <c r="D17" s="317">
        <v>541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186</v>
      </c>
      <c r="D19" s="317">
        <v>75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1802</v>
      </c>
      <c r="D22" s="629">
        <f>SUM(D12:D18)+D19</f>
        <v>1166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177</v>
      </c>
      <c r="D25" s="317">
        <v>131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185</v>
      </c>
      <c r="D29" s="629">
        <f>SUM(D25:D28)</f>
        <v>147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1987</v>
      </c>
      <c r="D31" s="635">
        <f>D29+D22</f>
        <v>1313</v>
      </c>
      <c r="E31" s="251" t="s">
        <v>824</v>
      </c>
      <c r="F31" s="266" t="s">
        <v>331</v>
      </c>
      <c r="G31" s="253">
        <f>G16+G18+G27</f>
        <v>2618</v>
      </c>
      <c r="H31" s="254">
        <f>H16+H18+H27</f>
        <v>2075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631</v>
      </c>
      <c r="D33" s="244">
        <f>IF((H31-D31)&gt;0,H31-D31,0)</f>
        <v>762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1987</v>
      </c>
      <c r="D36" s="637">
        <f>D31-D34+D35</f>
        <v>1313</v>
      </c>
      <c r="E36" s="262" t="s">
        <v>346</v>
      </c>
      <c r="F36" s="256" t="s">
        <v>347</v>
      </c>
      <c r="G36" s="267">
        <f>G35-G34+G31</f>
        <v>2618</v>
      </c>
      <c r="H36" s="268">
        <f>H35-H34+H31</f>
        <v>2075</v>
      </c>
    </row>
    <row r="37" spans="1:8" ht="15.75">
      <c r="A37" s="261" t="s">
        <v>348</v>
      </c>
      <c r="B37" s="231" t="s">
        <v>349</v>
      </c>
      <c r="C37" s="634">
        <f>IF((G36-C36)&gt;0,G36-C36,0)</f>
        <v>631</v>
      </c>
      <c r="D37" s="635">
        <f>IF((H36-D36)&gt;0,H36-D36,0)</f>
        <v>762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631</v>
      </c>
      <c r="D42" s="244">
        <f>+IF((H36-D36-D38)&gt;0,H36-D36-D38,0)</f>
        <v>762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631</v>
      </c>
      <c r="D44" s="268">
        <f>IF(H42=0,IF(D42-D43&gt;0,D42-D43+H43,0),IF(H42-H43&lt;0,H43-H42+D42,0))</f>
        <v>762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2618</v>
      </c>
      <c r="D45" s="631">
        <f>D36+D38+D42</f>
        <v>2075</v>
      </c>
      <c r="E45" s="270" t="s">
        <v>373</v>
      </c>
      <c r="F45" s="272" t="s">
        <v>374</v>
      </c>
      <c r="G45" s="630">
        <f>G42+G36</f>
        <v>2618</v>
      </c>
      <c r="H45" s="631">
        <f>H42+H36</f>
        <v>2075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>
        <f>pdeReportingDate</f>
        <v>45042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Камен Каменов ЕООД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995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3304</v>
      </c>
      <c r="D11" s="196">
        <v>3013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-7348</v>
      </c>
      <c r="D12" s="196">
        <v>-980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</v>
      </c>
      <c r="D14" s="196">
        <v>-37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1681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-4089</v>
      </c>
      <c r="D21" s="659">
        <f>SUM(D11:D20)</f>
        <v>3676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-1154</v>
      </c>
      <c r="D23" s="196">
        <v>-10647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-1154</v>
      </c>
      <c r="D33" s="659">
        <f>SUM(D23:D32)</f>
        <v>-10647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8100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-756</v>
      </c>
      <c r="D38" s="196">
        <v>-738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-250</v>
      </c>
      <c r="D40" s="196">
        <v>-131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-1007</v>
      </c>
      <c r="D43" s="661">
        <f>SUM(D35:D42)</f>
        <v>7216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-6250</v>
      </c>
      <c r="D44" s="307">
        <f>D43+D33+D21</f>
        <v>245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11879</v>
      </c>
      <c r="D45" s="309">
        <v>4989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5629</v>
      </c>
      <c r="D46" s="311">
        <f>D45+D44</f>
        <v>5234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5035</v>
      </c>
      <c r="D47" s="298">
        <v>4790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594</v>
      </c>
      <c r="D48" s="281">
        <v>444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>
        <f>pdeReportingDate</f>
        <v>45042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Камен Каменов ЕООД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995</v>
      </c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73045</v>
      </c>
      <c r="D13" s="584">
        <f>'1-Баланс'!H20</f>
        <v>330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7100</v>
      </c>
      <c r="J13" s="584">
        <f>'1-Баланс'!H30+'1-Баланс'!H33</f>
        <v>0</v>
      </c>
      <c r="K13" s="585"/>
      <c r="L13" s="584">
        <f>SUM(C13:K13)</f>
        <v>97774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73045</v>
      </c>
      <c r="D17" s="653">
        <f aca="true" t="shared" si="2" ref="D17:M17">D13+D14</f>
        <v>330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7100</v>
      </c>
      <c r="J17" s="653">
        <f t="shared" si="2"/>
        <v>0</v>
      </c>
      <c r="K17" s="653">
        <f t="shared" si="2"/>
        <v>0</v>
      </c>
      <c r="L17" s="584">
        <f t="shared" si="1"/>
        <v>97774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631</v>
      </c>
      <c r="J18" s="584">
        <f>+'1-Баланс'!G33</f>
        <v>0</v>
      </c>
      <c r="K18" s="585"/>
      <c r="L18" s="584">
        <f t="shared" si="1"/>
        <v>631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73045</v>
      </c>
      <c r="D31" s="653">
        <f aca="true" t="shared" si="6" ref="D31:M31">D19+D22+D23+D26+D30+D29+D17+D18</f>
        <v>330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7731</v>
      </c>
      <c r="J31" s="653">
        <f t="shared" si="6"/>
        <v>0</v>
      </c>
      <c r="K31" s="653">
        <f t="shared" si="6"/>
        <v>0</v>
      </c>
      <c r="L31" s="584">
        <f t="shared" si="1"/>
        <v>98405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73045</v>
      </c>
      <c r="D34" s="587">
        <f t="shared" si="7"/>
        <v>330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7731</v>
      </c>
      <c r="J34" s="587">
        <f t="shared" si="7"/>
        <v>0</v>
      </c>
      <c r="K34" s="587">
        <f t="shared" si="7"/>
        <v>0</v>
      </c>
      <c r="L34" s="651">
        <f t="shared" si="1"/>
        <v>98405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>
        <f>pdeReportingDate</f>
        <v>45042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Камен Каменов ЕООД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995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>
        <f>pdeReportingDate</f>
        <v>45042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Камен Каменов ЕООД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995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/>
      <c r="C157" s="705"/>
      <c r="D157" s="705"/>
      <c r="E157" s="705"/>
      <c r="F157" s="574"/>
      <c r="G157" s="45"/>
      <c r="H157" s="42"/>
    </row>
    <row r="158" spans="1:8" ht="15.75">
      <c r="A158" s="695"/>
      <c r="B158" s="705"/>
      <c r="C158" s="705"/>
      <c r="D158" s="705"/>
      <c r="E158" s="705"/>
      <c r="F158" s="574"/>
      <c r="G158" s="45"/>
      <c r="H158" s="42"/>
    </row>
    <row r="159" spans="1:8" ht="15.75">
      <c r="A159" s="695"/>
      <c r="B159" s="705"/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3" r:id="rId1"/>
  <rowBreaks count="1" manualBreakCount="1">
    <brk id="8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1741</v>
      </c>
      <c r="E11" s="328">
        <v>12997</v>
      </c>
      <c r="F11" s="328"/>
      <c r="G11" s="329">
        <f>D11+E11-F11</f>
        <v>14738</v>
      </c>
      <c r="H11" s="328"/>
      <c r="I11" s="328"/>
      <c r="J11" s="329">
        <f>G11+H11-I11</f>
        <v>14738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14738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26</v>
      </c>
      <c r="E13" s="328">
        <v>2</v>
      </c>
      <c r="F13" s="328"/>
      <c r="G13" s="329">
        <f t="shared" si="2"/>
        <v>28</v>
      </c>
      <c r="H13" s="328"/>
      <c r="I13" s="328"/>
      <c r="J13" s="329">
        <f t="shared" si="3"/>
        <v>28</v>
      </c>
      <c r="K13" s="328">
        <v>24</v>
      </c>
      <c r="L13" s="328">
        <v>1</v>
      </c>
      <c r="M13" s="328"/>
      <c r="N13" s="329">
        <f t="shared" si="4"/>
        <v>25</v>
      </c>
      <c r="O13" s="328"/>
      <c r="P13" s="328"/>
      <c r="Q13" s="329">
        <f t="shared" si="0"/>
        <v>25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1716</v>
      </c>
      <c r="E14" s="328"/>
      <c r="F14" s="328"/>
      <c r="G14" s="329">
        <f t="shared" si="2"/>
        <v>1716</v>
      </c>
      <c r="H14" s="328"/>
      <c r="I14" s="328"/>
      <c r="J14" s="329">
        <f t="shared" si="3"/>
        <v>1716</v>
      </c>
      <c r="K14" s="328">
        <v>963</v>
      </c>
      <c r="L14" s="328">
        <v>26</v>
      </c>
      <c r="M14" s="328"/>
      <c r="N14" s="329">
        <f t="shared" si="4"/>
        <v>989</v>
      </c>
      <c r="O14" s="328"/>
      <c r="P14" s="328"/>
      <c r="Q14" s="329">
        <f t="shared" si="0"/>
        <v>989</v>
      </c>
      <c r="R14" s="340">
        <f t="shared" si="1"/>
        <v>727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6119</v>
      </c>
      <c r="E16" s="328"/>
      <c r="F16" s="328"/>
      <c r="G16" s="329">
        <f t="shared" si="2"/>
        <v>6119</v>
      </c>
      <c r="H16" s="328"/>
      <c r="I16" s="328"/>
      <c r="J16" s="329">
        <f t="shared" si="3"/>
        <v>6119</v>
      </c>
      <c r="K16" s="328">
        <v>2100</v>
      </c>
      <c r="L16" s="328">
        <v>188</v>
      </c>
      <c r="M16" s="328"/>
      <c r="N16" s="329">
        <f t="shared" si="4"/>
        <v>2288</v>
      </c>
      <c r="O16" s="328"/>
      <c r="P16" s="328"/>
      <c r="Q16" s="329">
        <f t="shared" si="0"/>
        <v>2288</v>
      </c>
      <c r="R16" s="340">
        <f t="shared" si="1"/>
        <v>3831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28</v>
      </c>
      <c r="F17" s="328"/>
      <c r="G17" s="329">
        <f t="shared" si="2"/>
        <v>28</v>
      </c>
      <c r="H17" s="328"/>
      <c r="I17" s="328"/>
      <c r="J17" s="329">
        <f t="shared" si="3"/>
        <v>28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9602</v>
      </c>
      <c r="E19" s="330">
        <f>SUM(E11:E18)</f>
        <v>13027</v>
      </c>
      <c r="F19" s="330">
        <f>SUM(F11:F18)</f>
        <v>0</v>
      </c>
      <c r="G19" s="329">
        <f t="shared" si="2"/>
        <v>22629</v>
      </c>
      <c r="H19" s="330">
        <f>SUM(H11:H18)</f>
        <v>0</v>
      </c>
      <c r="I19" s="330">
        <f>SUM(I11:I18)</f>
        <v>0</v>
      </c>
      <c r="J19" s="329">
        <f t="shared" si="3"/>
        <v>22629</v>
      </c>
      <c r="K19" s="330">
        <f>SUM(K11:K18)</f>
        <v>3087</v>
      </c>
      <c r="L19" s="330">
        <f>SUM(L11:L18)</f>
        <v>215</v>
      </c>
      <c r="M19" s="330">
        <f>SUM(M11:M18)</f>
        <v>0</v>
      </c>
      <c r="N19" s="329">
        <f t="shared" si="4"/>
        <v>3302</v>
      </c>
      <c r="O19" s="330">
        <f>SUM(O11:O18)</f>
        <v>0</v>
      </c>
      <c r="P19" s="330">
        <f>SUM(P11:P18)</f>
        <v>0</v>
      </c>
      <c r="Q19" s="329">
        <f t="shared" si="0"/>
        <v>3302</v>
      </c>
      <c r="R19" s="340">
        <f t="shared" si="1"/>
        <v>19327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76112</v>
      </c>
      <c r="E20" s="328"/>
      <c r="F20" s="328"/>
      <c r="G20" s="329">
        <f t="shared" si="2"/>
        <v>76112</v>
      </c>
      <c r="H20" s="328"/>
      <c r="I20" s="328"/>
      <c r="J20" s="329">
        <f t="shared" si="3"/>
        <v>76112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76112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32</v>
      </c>
      <c r="E25" s="328"/>
      <c r="F25" s="328"/>
      <c r="G25" s="329">
        <f t="shared" si="2"/>
        <v>32</v>
      </c>
      <c r="H25" s="328"/>
      <c r="I25" s="328"/>
      <c r="J25" s="329">
        <f t="shared" si="3"/>
        <v>32</v>
      </c>
      <c r="K25" s="328">
        <v>32</v>
      </c>
      <c r="L25" s="328"/>
      <c r="M25" s="328"/>
      <c r="N25" s="329">
        <f t="shared" si="4"/>
        <v>32</v>
      </c>
      <c r="O25" s="328"/>
      <c r="P25" s="328"/>
      <c r="Q25" s="329">
        <f t="shared" si="0"/>
        <v>32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17</v>
      </c>
      <c r="L27" s="328"/>
      <c r="M27" s="328"/>
      <c r="N27" s="329">
        <f t="shared" si="4"/>
        <v>17</v>
      </c>
      <c r="O27" s="328"/>
      <c r="P27" s="328"/>
      <c r="Q27" s="329">
        <f t="shared" si="0"/>
        <v>17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49</v>
      </c>
      <c r="H28" s="332">
        <f t="shared" si="5"/>
        <v>0</v>
      </c>
      <c r="I28" s="332">
        <f t="shared" si="5"/>
        <v>0</v>
      </c>
      <c r="J28" s="333">
        <f t="shared" si="3"/>
        <v>49</v>
      </c>
      <c r="K28" s="332">
        <f t="shared" si="5"/>
        <v>49</v>
      </c>
      <c r="L28" s="332">
        <f t="shared" si="5"/>
        <v>0</v>
      </c>
      <c r="M28" s="332">
        <f t="shared" si="5"/>
        <v>0</v>
      </c>
      <c r="N28" s="333">
        <f t="shared" si="4"/>
        <v>49</v>
      </c>
      <c r="O28" s="332">
        <f t="shared" si="5"/>
        <v>0</v>
      </c>
      <c r="P28" s="332">
        <f t="shared" si="5"/>
        <v>0</v>
      </c>
      <c r="Q28" s="333">
        <f t="shared" si="0"/>
        <v>49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85763</v>
      </c>
      <c r="E43" s="349">
        <f>E19+E20+E22+E28+E41+E42</f>
        <v>13027</v>
      </c>
      <c r="F43" s="349">
        <f aca="true" t="shared" si="11" ref="F43:R43">F19+F20+F22+F28+F41+F42</f>
        <v>0</v>
      </c>
      <c r="G43" s="349">
        <f t="shared" si="11"/>
        <v>98790</v>
      </c>
      <c r="H43" s="349">
        <f t="shared" si="11"/>
        <v>0</v>
      </c>
      <c r="I43" s="349">
        <f t="shared" si="11"/>
        <v>0</v>
      </c>
      <c r="J43" s="349">
        <f t="shared" si="11"/>
        <v>98790</v>
      </c>
      <c r="K43" s="349">
        <f t="shared" si="11"/>
        <v>3136</v>
      </c>
      <c r="L43" s="349">
        <f t="shared" si="11"/>
        <v>215</v>
      </c>
      <c r="M43" s="349">
        <f t="shared" si="11"/>
        <v>0</v>
      </c>
      <c r="N43" s="349">
        <f t="shared" si="11"/>
        <v>3351</v>
      </c>
      <c r="O43" s="349">
        <f t="shared" si="11"/>
        <v>0</v>
      </c>
      <c r="P43" s="349">
        <f t="shared" si="11"/>
        <v>0</v>
      </c>
      <c r="Q43" s="349">
        <f t="shared" si="11"/>
        <v>3351</v>
      </c>
      <c r="R43" s="350">
        <f t="shared" si="11"/>
        <v>95439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>
        <f>pdeReportingDate</f>
        <v>45042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Камен Каменов ЕООД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995</v>
      </c>
      <c r="D51" s="705"/>
      <c r="E51" s="705"/>
      <c r="F51" s="705"/>
      <c r="G51" s="574"/>
      <c r="H51" s="45"/>
      <c r="I51" s="42"/>
    </row>
    <row r="52" spans="2:9" ht="15.75">
      <c r="B52" s="695"/>
      <c r="C52" s="705"/>
      <c r="D52" s="705"/>
      <c r="E52" s="705"/>
      <c r="F52" s="705"/>
      <c r="G52" s="574"/>
      <c r="H52" s="45"/>
      <c r="I52" s="42"/>
    </row>
    <row r="53" spans="2:9" ht="15.75">
      <c r="B53" s="695"/>
      <c r="C53" s="705"/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</v>
      </c>
      <c r="D26" s="362">
        <f>SUM(D27:D29)</f>
        <v>15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>
        <f>C27</f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15</v>
      </c>
      <c r="D28" s="368">
        <f>C28</f>
        <v>15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146</v>
      </c>
      <c r="D30" s="368">
        <f>C30</f>
        <v>146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655</v>
      </c>
      <c r="D31" s="368">
        <f>C31</f>
        <v>655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951</v>
      </c>
      <c r="D35" s="362">
        <f>SUM(D36:D39)</f>
        <v>951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951</v>
      </c>
      <c r="D37" s="368">
        <f>C37</f>
        <v>951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>C39</f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1780</v>
      </c>
      <c r="D45" s="438">
        <f>D26+D30+D31+D33+D32+D34+D35+D40</f>
        <v>1780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1780</v>
      </c>
      <c r="D46" s="444">
        <f>D45+D23+D21+D11</f>
        <v>1780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29821</v>
      </c>
      <c r="D58" s="138">
        <f>D59+D61</f>
        <v>0</v>
      </c>
      <c r="E58" s="136">
        <f t="shared" si="1"/>
        <v>29821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29821</v>
      </c>
      <c r="D59" s="197"/>
      <c r="E59" s="136">
        <f t="shared" si="1"/>
        <v>29821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29821</v>
      </c>
      <c r="D68" s="435">
        <f>D54+D58+D63+D64+D65+D66</f>
        <v>0</v>
      </c>
      <c r="E68" s="436">
        <f t="shared" si="1"/>
        <v>29821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337</v>
      </c>
      <c r="D73" s="137">
        <f>SUM(D74:D76)</f>
        <v>337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337</v>
      </c>
      <c r="D74" s="197">
        <f>C74</f>
        <v>337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>
        <f>C76</f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1870</v>
      </c>
      <c r="D77" s="138">
        <f>D78+D80</f>
        <v>1870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1870</v>
      </c>
      <c r="D78" s="197">
        <f>C78</f>
        <v>1870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>C86</f>
        <v>0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1554</v>
      </c>
      <c r="D87" s="134">
        <f>SUM(D88:D92)+D96</f>
        <v>1554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920</v>
      </c>
      <c r="D89" s="197">
        <f>C89</f>
        <v>920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497</v>
      </c>
      <c r="D90" s="197">
        <f>C90</f>
        <v>497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</v>
      </c>
      <c r="D91" s="197">
        <f>C91</f>
        <v>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123</v>
      </c>
      <c r="D92" s="138">
        <f>SUM(D93:D95)</f>
        <v>123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>
        <f>C93</f>
        <v>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123</v>
      </c>
      <c r="D95" s="197">
        <f>C95</f>
        <v>123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1057</v>
      </c>
      <c r="D97" s="197">
        <f>C97</f>
        <v>1057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4818</v>
      </c>
      <c r="D98" s="433">
        <f>D87+D82+D77+D73+D97</f>
        <v>4818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34639</v>
      </c>
      <c r="D99" s="427">
        <f>D98+D70+D68</f>
        <v>4818</v>
      </c>
      <c r="E99" s="427">
        <f>E98+E70+E68</f>
        <v>29821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>
        <f>pdeReportingDate</f>
        <v>45042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Камен Каменов ЕООД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995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/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/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/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>
        <f>pdeReportingDate</f>
        <v>45042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Камен Каменов ЕООД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 t="s">
        <v>995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2022-01-21T15:16:20Z</cp:lastPrinted>
  <dcterms:created xsi:type="dcterms:W3CDTF">2006-09-16T00:00:00Z</dcterms:created>
  <dcterms:modified xsi:type="dcterms:W3CDTF">2023-04-19T14:04:14Z</dcterms:modified>
  <cp:category/>
  <cp:version/>
  <cp:contentType/>
  <cp:contentStatus/>
</cp:coreProperties>
</file>